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Users\Pascal\Desktop\"/>
    </mc:Choice>
  </mc:AlternateContent>
  <xr:revisionPtr revIDLastSave="0" documentId="13_ncr:1_{14B8248C-09D4-470F-A9A9-8D69CA81F760}" xr6:coauthVersionLast="36" xr6:coauthVersionMax="36" xr10:uidLastSave="{00000000-0000-0000-0000-000000000000}"/>
  <bookViews>
    <workbookView xWindow="0" yWindow="0" windowWidth="26835" windowHeight="12510" xr2:uid="{64A85E2B-0474-4E07-8F50-6CE9D3C2CD59}"/>
  </bookViews>
  <sheets>
    <sheet name="battement" sheetId="4" r:id="rId1"/>
  </sheets>
  <calcPr calcId="191029"/>
  <customWorkbookViews>
    <customWorkbookView name="Utilisateur Windows - Affichage personnalisé" guid="{A9512CBD-9B7E-46D3-BCAE-4B46D24ECAA9}" mergeInterval="0" personalView="1" maximized="1" xWindow="-8" yWindow="-8" windowWidth="1936" windowHeight="1056"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4" l="1"/>
  <c r="B37" i="4" l="1"/>
  <c r="E37" i="4" l="1"/>
  <c r="E29"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E21" i="4"/>
  <c r="A65" i="4"/>
  <c r="A66" i="4" s="1"/>
  <c r="B66" i="4" s="1"/>
  <c r="A64" i="4"/>
  <c r="B64" i="4" s="1"/>
  <c r="A63" i="4"/>
  <c r="B63" i="4" s="1"/>
  <c r="B62" i="4"/>
  <c r="A62" i="4"/>
  <c r="A57" i="4"/>
  <c r="A58" i="4" s="1"/>
  <c r="E31" i="4"/>
  <c r="E43" i="4"/>
  <c r="B65" i="4" l="1"/>
  <c r="A59" i="4"/>
  <c r="B58" i="4"/>
  <c r="B57" i="4"/>
  <c r="K21" i="4"/>
  <c r="K16" i="4"/>
  <c r="E11" i="4"/>
  <c r="E13" i="4" s="1"/>
  <c r="A8" i="4"/>
  <c r="A9" i="4" s="1"/>
  <c r="A10" i="4" s="1"/>
  <c r="A11" i="4" s="1"/>
  <c r="C2" i="4"/>
  <c r="B59" i="4" l="1"/>
  <c r="A60" i="4"/>
  <c r="B10" i="4"/>
  <c r="E23" i="4"/>
  <c r="B7" i="4"/>
  <c r="B9" i="4"/>
  <c r="E15" i="4"/>
  <c r="K23" i="4"/>
  <c r="K24" i="4" s="1"/>
  <c r="K25" i="4" s="1"/>
  <c r="B11" i="4"/>
  <c r="A12" i="4"/>
  <c r="B8" i="4"/>
  <c r="B60" i="4" l="1"/>
  <c r="A61" i="4"/>
  <c r="B61" i="4" s="1"/>
  <c r="A13" i="4"/>
  <c r="B12" i="4"/>
  <c r="A14" i="4" l="1"/>
  <c r="B13" i="4"/>
  <c r="A15" i="4" l="1"/>
  <c r="B14" i="4"/>
  <c r="A16" i="4" l="1"/>
  <c r="B15" i="4"/>
  <c r="B16" i="4" l="1"/>
  <c r="A17" i="4"/>
  <c r="B17" i="4" l="1"/>
  <c r="A18" i="4"/>
  <c r="A19" i="4" l="1"/>
  <c r="B18" i="4"/>
  <c r="A20" i="4" l="1"/>
  <c r="B19" i="4"/>
  <c r="A21" i="4" l="1"/>
  <c r="B20" i="4"/>
  <c r="A22" i="4" l="1"/>
  <c r="B21" i="4"/>
  <c r="A23" i="4" l="1"/>
  <c r="B22" i="4"/>
  <c r="B23" i="4" l="1"/>
  <c r="A24" i="4"/>
  <c r="B24" i="4" l="1"/>
  <c r="A25" i="4"/>
  <c r="B25" i="4" l="1"/>
  <c r="A26" i="4"/>
  <c r="B26" i="4" l="1"/>
  <c r="A27" i="4"/>
  <c r="A28" i="4" l="1"/>
  <c r="B27" i="4"/>
  <c r="A29" i="4" l="1"/>
  <c r="B28" i="4"/>
  <c r="A30" i="4" l="1"/>
  <c r="B29" i="4"/>
  <c r="B30" i="4" l="1"/>
  <c r="A31" i="4"/>
  <c r="A32" i="4" l="1"/>
  <c r="B31" i="4"/>
  <c r="A33" i="4" l="1"/>
  <c r="B32" i="4"/>
  <c r="A34" i="4" l="1"/>
  <c r="B33" i="4"/>
  <c r="B34" i="4" l="1"/>
  <c r="A35" i="4"/>
  <c r="A36" i="4" l="1"/>
  <c r="B35" i="4"/>
  <c r="A37" i="4" l="1"/>
  <c r="B36" i="4"/>
  <c r="A38" i="4" l="1"/>
  <c r="B38" i="4" l="1"/>
  <c r="A39" i="4"/>
  <c r="A40" i="4" l="1"/>
  <c r="B39" i="4"/>
  <c r="A41" i="4" l="1"/>
  <c r="B40" i="4"/>
  <c r="A42" i="4" l="1"/>
  <c r="B41" i="4"/>
  <c r="B42" i="4" l="1"/>
  <c r="A43" i="4"/>
  <c r="A44" i="4" l="1"/>
  <c r="B43" i="4"/>
  <c r="A45" i="4" l="1"/>
  <c r="B44" i="4"/>
  <c r="A46" i="4" l="1"/>
  <c r="B45" i="4"/>
  <c r="B46" i="4" l="1"/>
  <c r="A47" i="4"/>
  <c r="A48" i="4" l="1"/>
  <c r="B47" i="4"/>
  <c r="A49" i="4" l="1"/>
  <c r="B48" i="4"/>
  <c r="A50" i="4" l="1"/>
  <c r="B49" i="4"/>
  <c r="B50" i="4" l="1"/>
  <c r="A51" i="4"/>
  <c r="A52" i="4" l="1"/>
  <c r="B51" i="4"/>
  <c r="A53" i="4" l="1"/>
  <c r="B52" i="4"/>
  <c r="A54" i="4" l="1"/>
  <c r="B53" i="4"/>
  <c r="B54" i="4" l="1"/>
  <c r="A55" i="4"/>
  <c r="A56" i="4" l="1"/>
  <c r="B56" i="4" s="1"/>
  <c r="B55" i="4"/>
</calcChain>
</file>

<file path=xl/sharedStrings.xml><?xml version="1.0" encoding="utf-8"?>
<sst xmlns="http://schemas.openxmlformats.org/spreadsheetml/2006/main" count="48" uniqueCount="40">
  <si>
    <t>L (mm)</t>
  </si>
  <si>
    <t>T</t>
  </si>
  <si>
    <t>Bat. Heure</t>
  </si>
  <si>
    <t>g</t>
  </si>
  <si>
    <t>2 x pi</t>
  </si>
  <si>
    <t>Pouce</t>
  </si>
  <si>
    <t>Ligne</t>
  </si>
  <si>
    <t>Entrez la valeur en pouce</t>
  </si>
  <si>
    <t>Entres la valeur en ligne</t>
  </si>
  <si>
    <t>Entrez L en mm</t>
  </si>
  <si>
    <t>Calcul du battement selon la longueur du balancier</t>
  </si>
  <si>
    <t>Entrez le battement</t>
  </si>
  <si>
    <t>Longueur balancier</t>
  </si>
  <si>
    <t>Calcul longueur balancier selon battement</t>
  </si>
  <si>
    <t>Calcul longueur balancier selon pouces et lignes</t>
  </si>
  <si>
    <t>Longueur balancier en mm</t>
  </si>
  <si>
    <t>Données chronocomparateur</t>
  </si>
  <si>
    <t>Entrez le battement utilisé</t>
  </si>
  <si>
    <t>Entrez l'heure début référence temps</t>
  </si>
  <si>
    <t>Entrez l'heure fin référence temps</t>
  </si>
  <si>
    <t>Nombre de secondes de la mesure</t>
  </si>
  <si>
    <t>HH:MN:SS</t>
  </si>
  <si>
    <t xml:space="preserve">Entrez le nombre de fois 24H00 </t>
  </si>
  <si>
    <t>Tableau Long -&gt; battement</t>
  </si>
  <si>
    <t>Heure debut-fin référence temps</t>
  </si>
  <si>
    <t>Heure début-fin horloge</t>
  </si>
  <si>
    <t>Entrez l'heure début horloge</t>
  </si>
  <si>
    <t>Entrez l'heure fin horloge</t>
  </si>
  <si>
    <t>Nombre de secondes vu de l'horloge</t>
  </si>
  <si>
    <t>Ratio entre battement utilisé - battement réel</t>
  </si>
  <si>
    <t>Battement réel</t>
  </si>
  <si>
    <t>Entrez l'avance (+)/retard(-) affiché</t>
  </si>
  <si>
    <t>Entrez la période (ms)</t>
  </si>
  <si>
    <t>Période balancier (ms)</t>
  </si>
  <si>
    <t>Calcul longueur balancier selon la période</t>
  </si>
  <si>
    <t>Période réelle (ms)</t>
  </si>
  <si>
    <t xml:space="preserve">Calcul du battement selon la période </t>
  </si>
  <si>
    <t>Calcul battement et période selon avance/retard</t>
  </si>
  <si>
    <t>Battement4</t>
  </si>
  <si>
    <t>Durée d'un battement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</si>
</sst>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F400]h:mm:ss\ AM/PM"/>
    <numFmt numFmtId="167" formatCode="0.00000000"/>
  </numFmts>
  <fonts count="3" x14ac:knownFonts="1">
    <font>
      <sz val="11"/>
      <color theme="1"/>
      <name val="Calibri"/>
      <family val="2"/>
      <scheme val="minor"/>
    </font>
    <font>
      <b/>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99"/>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80">
    <xf numFmtId="0" fontId="0" fillId="0" borderId="0" xfId="0"/>
    <xf numFmtId="0" fontId="0" fillId="0" borderId="0" xfId="0" applyBorder="1"/>
    <xf numFmtId="0" fontId="2" fillId="0" borderId="0" xfId="0" applyFont="1"/>
    <xf numFmtId="0" fontId="0" fillId="0" borderId="0" xfId="0"/>
    <xf numFmtId="0" fontId="0" fillId="0" borderId="0" xfId="0" applyFill="1" applyBorder="1" applyAlignment="1">
      <alignment horizontal="center"/>
    </xf>
    <xf numFmtId="0" fontId="0" fillId="0" borderId="0" xfId="0" applyAlignment="1">
      <alignment horizontal="left"/>
    </xf>
    <xf numFmtId="165" fontId="1" fillId="0" borderId="0" xfId="0" applyNumberFormat="1" applyFont="1" applyFill="1" applyBorder="1" applyAlignment="1">
      <alignment horizontal="center"/>
    </xf>
    <xf numFmtId="0" fontId="0" fillId="0" borderId="0" xfId="0" applyFill="1" applyBorder="1"/>
    <xf numFmtId="164" fontId="0" fillId="0" borderId="0" xfId="0" applyNumberFormat="1" applyFill="1" applyBorder="1"/>
    <xf numFmtId="0" fontId="0" fillId="0" borderId="0" xfId="0" applyFill="1"/>
    <xf numFmtId="0" fontId="1" fillId="0" borderId="0" xfId="0" applyFont="1"/>
    <xf numFmtId="2" fontId="0" fillId="2" borderId="9" xfId="0" applyNumberFormat="1" applyFill="1" applyBorder="1"/>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1" xfId="0" applyFont="1" applyFill="1" applyBorder="1"/>
    <xf numFmtId="0" fontId="1" fillId="3" borderId="2" xfId="0" applyFont="1" applyFill="1" applyBorder="1"/>
    <xf numFmtId="0" fontId="0" fillId="2" borderId="7" xfId="0" applyFill="1" applyBorder="1"/>
    <xf numFmtId="164" fontId="0" fillId="2" borderId="8" xfId="0" applyNumberFormat="1" applyFill="1" applyBorder="1"/>
    <xf numFmtId="0" fontId="0" fillId="2" borderId="8" xfId="0" applyFill="1" applyBorder="1"/>
    <xf numFmtId="165" fontId="1" fillId="0" borderId="0" xfId="0" applyNumberFormat="1" applyFont="1" applyFill="1" applyBorder="1" applyAlignment="1">
      <alignment horizontal="left"/>
    </xf>
    <xf numFmtId="0" fontId="1" fillId="0" borderId="0" xfId="0" applyFont="1" applyFill="1" applyBorder="1"/>
    <xf numFmtId="0" fontId="1" fillId="0" borderId="0" xfId="0" applyFont="1" applyAlignment="1">
      <alignment horizontal="left"/>
    </xf>
    <xf numFmtId="0" fontId="0" fillId="3" borderId="3" xfId="0" applyFill="1" applyBorder="1"/>
    <xf numFmtId="0" fontId="1" fillId="3" borderId="7" xfId="0" applyFont="1" applyFill="1" applyBorder="1"/>
    <xf numFmtId="0" fontId="1" fillId="3" borderId="9" xfId="0" applyFont="1" applyFill="1" applyBorder="1" applyAlignment="1">
      <alignment horizontal="center"/>
    </xf>
    <xf numFmtId="0" fontId="1" fillId="3" borderId="3" xfId="0" applyFont="1" applyFill="1" applyBorder="1"/>
    <xf numFmtId="1" fontId="1" fillId="2" borderId="4" xfId="0" applyNumberFormat="1" applyFont="1" applyFill="1" applyBorder="1"/>
    <xf numFmtId="0" fontId="1" fillId="3" borderId="4" xfId="0" applyFont="1" applyFill="1" applyBorder="1" applyAlignment="1">
      <alignment horizontal="center"/>
    </xf>
    <xf numFmtId="1" fontId="1" fillId="2" borderId="8" xfId="0" applyNumberFormat="1" applyFont="1" applyFill="1" applyBorder="1"/>
    <xf numFmtId="165" fontId="1" fillId="0" borderId="0" xfId="0" applyNumberFormat="1" applyFont="1" applyFill="1" applyBorder="1"/>
    <xf numFmtId="0" fontId="1" fillId="3" borderId="3" xfId="0" applyFont="1" applyFill="1" applyBorder="1" applyAlignment="1">
      <alignment horizontal="center"/>
    </xf>
    <xf numFmtId="0" fontId="0" fillId="2" borderId="3" xfId="0" applyFill="1" applyBorder="1"/>
    <xf numFmtId="165" fontId="0" fillId="2" borderId="4" xfId="0" applyNumberFormat="1" applyFill="1" applyBorder="1"/>
    <xf numFmtId="2" fontId="0" fillId="2" borderId="14" xfId="0" applyNumberFormat="1" applyFill="1" applyBorder="1"/>
    <xf numFmtId="0" fontId="0" fillId="0" borderId="0" xfId="0"/>
    <xf numFmtId="0" fontId="0" fillId="0" borderId="0" xfId="0" applyNumberFormat="1"/>
    <xf numFmtId="0" fontId="0" fillId="3" borderId="7" xfId="0" applyFont="1" applyFill="1" applyBorder="1"/>
    <xf numFmtId="165" fontId="1" fillId="2" borderId="8" xfId="0" applyNumberFormat="1" applyFont="1" applyFill="1" applyBorder="1"/>
    <xf numFmtId="167" fontId="1" fillId="2" borderId="2" xfId="0" applyNumberFormat="1" applyFont="1" applyFill="1" applyBorder="1"/>
    <xf numFmtId="165" fontId="1" fillId="2" borderId="4" xfId="0" applyNumberFormat="1" applyFont="1" applyFill="1" applyBorder="1"/>
    <xf numFmtId="0" fontId="0" fillId="0" borderId="0" xfId="0" applyFill="1" applyBorder="1" applyAlignment="1">
      <alignment horizontal="left"/>
    </xf>
    <xf numFmtId="0" fontId="0" fillId="4" borderId="4" xfId="0" applyFill="1" applyBorder="1" applyProtection="1">
      <protection locked="0"/>
    </xf>
    <xf numFmtId="166" fontId="0" fillId="4" borderId="4" xfId="0" applyNumberFormat="1" applyFill="1" applyBorder="1" applyProtection="1">
      <protection locked="0"/>
    </xf>
    <xf numFmtId="0" fontId="0" fillId="4" borderId="4" xfId="0" applyNumberFormat="1" applyFill="1" applyBorder="1" applyProtection="1">
      <protection locked="0"/>
    </xf>
    <xf numFmtId="166" fontId="0" fillId="4" borderId="4" xfId="0" applyNumberFormat="1" applyFont="1" applyFill="1" applyBorder="1" applyProtection="1">
      <protection locked="0"/>
    </xf>
    <xf numFmtId="0" fontId="0" fillId="4" borderId="4" xfId="0" applyFont="1" applyFill="1" applyBorder="1" applyProtection="1">
      <protection locked="0"/>
    </xf>
    <xf numFmtId="0" fontId="0" fillId="0" borderId="0" xfId="0"/>
    <xf numFmtId="165" fontId="1" fillId="2" borderId="3" xfId="0" applyNumberFormat="1" applyFont="1" applyFill="1" applyBorder="1" applyAlignment="1">
      <alignment horizontal="center"/>
    </xf>
    <xf numFmtId="165" fontId="1" fillId="2" borderId="4" xfId="0" applyNumberFormat="1" applyFont="1" applyFill="1" applyBorder="1" applyAlignment="1">
      <alignment horizontal="center"/>
    </xf>
    <xf numFmtId="0" fontId="0" fillId="3" borderId="3" xfId="0" applyFont="1" applyFill="1" applyBorder="1" applyAlignment="1">
      <alignment horizontal="center"/>
    </xf>
    <xf numFmtId="0" fontId="0" fillId="3" borderId="4" xfId="0" applyFont="1" applyFill="1" applyBorder="1" applyAlignment="1">
      <alignment horizontal="center"/>
    </xf>
    <xf numFmtId="2" fontId="1" fillId="2" borderId="3" xfId="0" applyNumberFormat="1" applyFont="1" applyFill="1" applyBorder="1" applyAlignment="1">
      <alignment horizontal="center"/>
    </xf>
    <xf numFmtId="2" fontId="1" fillId="2" borderId="4" xfId="0" applyNumberFormat="1" applyFont="1" applyFill="1" applyBorder="1" applyAlignment="1">
      <alignment horizontal="center"/>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3" borderId="3" xfId="0" applyFill="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1" fillId="3" borderId="1" xfId="0" applyFont="1" applyFill="1" applyBorder="1" applyAlignment="1">
      <alignment horizontal="center"/>
    </xf>
    <xf numFmtId="0" fontId="1" fillId="3" borderId="15" xfId="0" applyFont="1" applyFill="1" applyBorder="1" applyAlignment="1">
      <alignment horizontal="center"/>
    </xf>
    <xf numFmtId="0" fontId="1" fillId="3" borderId="2"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165" fontId="0" fillId="3" borderId="3" xfId="0" applyNumberFormat="1" applyFont="1" applyFill="1" applyBorder="1" applyAlignment="1">
      <alignment horizontal="center"/>
    </xf>
    <xf numFmtId="165" fontId="0" fillId="3" borderId="4" xfId="0" applyNumberFormat="1" applyFont="1" applyFill="1" applyBorder="1" applyAlignment="1">
      <alignment horizontal="center"/>
    </xf>
    <xf numFmtId="165" fontId="1" fillId="2" borderId="7" xfId="0" applyNumberFormat="1" applyFont="1" applyFill="1" applyBorder="1" applyAlignment="1">
      <alignment horizontal="center"/>
    </xf>
    <xf numFmtId="165" fontId="1" fillId="2" borderId="8" xfId="0" applyNumberFormat="1" applyFont="1"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2" xfId="0" applyFill="1" applyBorder="1" applyAlignment="1" applyProtection="1">
      <alignment horizontal="center"/>
      <protection locked="0"/>
    </xf>
    <xf numFmtId="0" fontId="0" fillId="4" borderId="13" xfId="0" applyFill="1" applyBorder="1" applyAlignment="1" applyProtection="1">
      <alignment horizontal="center"/>
      <protection locked="0"/>
    </xf>
    <xf numFmtId="165" fontId="1" fillId="2" borderId="5" xfId="0" applyNumberFormat="1" applyFont="1" applyFill="1" applyBorder="1" applyAlignment="1">
      <alignment horizontal="center"/>
    </xf>
    <xf numFmtId="165" fontId="1" fillId="2" borderId="6" xfId="0" applyNumberFormat="1" applyFont="1" applyFill="1" applyBorder="1" applyAlignment="1">
      <alignment horizontal="center"/>
    </xf>
    <xf numFmtId="2" fontId="0" fillId="4" borderId="12" xfId="0" applyNumberFormat="1" applyFill="1" applyBorder="1" applyAlignment="1" applyProtection="1">
      <alignment horizontal="center"/>
      <protection locked="0"/>
    </xf>
    <xf numFmtId="2" fontId="0" fillId="4" borderId="13" xfId="0" applyNumberFormat="1" applyFill="1" applyBorder="1" applyAlignment="1" applyProtection="1">
      <alignment horizontal="center"/>
      <protection locked="0"/>
    </xf>
    <xf numFmtId="2" fontId="1" fillId="2" borderId="5" xfId="0" applyNumberFormat="1" applyFont="1" applyFill="1" applyBorder="1" applyAlignment="1">
      <alignment horizontal="center"/>
    </xf>
    <xf numFmtId="2" fontId="1" fillId="2" borderId="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238124</xdr:colOff>
      <xdr:row>25</xdr:row>
      <xdr:rowOff>85725</xdr:rowOff>
    </xdr:from>
    <xdr:to>
      <xdr:col>11</xdr:col>
      <xdr:colOff>19050</xdr:colOff>
      <xdr:row>43</xdr:row>
      <xdr:rowOff>0</xdr:rowOff>
    </xdr:to>
    <xdr:sp macro="" textlink="">
      <xdr:nvSpPr>
        <xdr:cNvPr id="2" name="ZoneTexte 1">
          <a:extLst>
            <a:ext uri="{FF2B5EF4-FFF2-40B4-BE49-F238E27FC236}">
              <a16:creationId xmlns:a16="http://schemas.microsoft.com/office/drawing/2014/main" id="{ECB02CA5-F1D4-46AB-B585-CB2E611538FD}"/>
            </a:ext>
          </a:extLst>
        </xdr:cNvPr>
        <xdr:cNvSpPr txBox="1"/>
      </xdr:nvSpPr>
      <xdr:spPr>
        <a:xfrm>
          <a:off x="5800724" y="4962525"/>
          <a:ext cx="4962526" cy="3390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La feuille de calcul a été prévue pour fonctionner avec PC-RM4 et PC-RM5. La différence est que pour des raisons pratiques, PC-RM4 qui est conçu pour le réglage des montres utilise comme donnée</a:t>
          </a:r>
          <a:r>
            <a:rPr lang="fr-FR" sz="1100" baseline="0"/>
            <a:t> </a:t>
          </a:r>
          <a:r>
            <a:rPr lang="fr-FR" sz="1100"/>
            <a:t>un nombre de battement par heure alors que PC-RM5 conçu pour les horloges utilise une</a:t>
          </a:r>
          <a:r>
            <a:rPr lang="fr-FR" sz="1100" baseline="0"/>
            <a:t> période de</a:t>
          </a:r>
          <a:r>
            <a:rPr lang="fr-FR" sz="1100"/>
            <a:t> balancier.</a:t>
          </a:r>
        </a:p>
        <a:p>
          <a:endParaRPr lang="fr-FR" sz="1100"/>
        </a:p>
        <a:p>
          <a:r>
            <a:rPr lang="fr-FR" sz="1100"/>
            <a:t>Il y a bien sûr une relation entre les deux.</a:t>
          </a:r>
        </a:p>
        <a:p>
          <a:endParaRPr lang="fr-FR" sz="1100"/>
        </a:p>
        <a:p>
          <a:r>
            <a:rPr lang="fr-FR" sz="1100"/>
            <a:t>Battements par heure = 3600/Période en seconde</a:t>
          </a:r>
        </a:p>
        <a:p>
          <a:r>
            <a:rPr lang="fr-FR" sz="1100"/>
            <a:t>ou</a:t>
          </a:r>
        </a:p>
        <a:p>
          <a:r>
            <a:rPr lang="fr-FR" sz="1100"/>
            <a:t>Période </a:t>
          </a:r>
          <a:r>
            <a:rPr lang="fr-FR" sz="1100">
              <a:solidFill>
                <a:schemeClr val="dk1"/>
              </a:solidFill>
              <a:effectLst/>
              <a:latin typeface="+mn-lt"/>
              <a:ea typeface="+mn-ea"/>
              <a:cs typeface="+mn-cs"/>
            </a:rPr>
            <a:t>en seconde</a:t>
          </a:r>
          <a:r>
            <a:rPr lang="fr-FR" sz="1100"/>
            <a:t> = 3600/Battements par heure</a:t>
          </a:r>
        </a:p>
        <a:p>
          <a:endParaRPr lang="fr-FR" sz="1100"/>
        </a:p>
        <a:p>
          <a:r>
            <a:rPr lang="fr-FR" sz="1100"/>
            <a:t>A chaque</a:t>
          </a:r>
          <a:r>
            <a:rPr lang="fr-FR" sz="1100" baseline="0"/>
            <a:t> fois que nécessaire, les résultats sont donc donnés en période (en milliesecondes car c'est plus pratique) et en battement par heure.</a:t>
          </a:r>
        </a:p>
        <a:p>
          <a:endParaRPr lang="fr-FR" sz="1100" baseline="0"/>
        </a:p>
        <a:p>
          <a:r>
            <a:rPr lang="fr-FR" sz="1100" baseline="0"/>
            <a:t>La feuille est protégée pour éviter les modifications accidentelles. Seules, les cellules sur fond jaune sont modifiables. Les cellules sur fond bleu sont des résultats et les cellules sur fond orange sont des informations.</a:t>
          </a:r>
        </a:p>
        <a:p>
          <a:endParaRPr lang="fr-FR" sz="1100"/>
        </a:p>
        <a:p>
          <a:r>
            <a:rPr lang="fr-FR" sz="1100"/>
            <a:t>La protection peut être ôtée à tout moment (pas de mot de passe).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20F81-AAED-41EF-A78E-A0318E35CDAD}">
  <dimension ref="A1:R66"/>
  <sheetViews>
    <sheetView tabSelected="1" zoomScaleNormal="100" workbookViewId="0">
      <selection activeCell="K10" sqref="K10"/>
    </sheetView>
  </sheetViews>
  <sheetFormatPr baseColWidth="10" defaultRowHeight="15" x14ac:dyDescent="0.25"/>
  <cols>
    <col min="1" max="1" width="11.42578125" style="3"/>
    <col min="2" max="2" width="11.7109375" style="3" customWidth="1"/>
    <col min="3" max="3" width="12.140625" style="3" customWidth="1"/>
    <col min="4" max="4" width="11.42578125" style="3"/>
    <col min="5" max="5" width="12.5703125" style="3" customWidth="1"/>
    <col min="6" max="6" width="12.7109375" style="3" customWidth="1"/>
    <col min="7" max="9" width="11.42578125" style="3"/>
    <col min="10" max="10" width="43.42578125" style="3" customWidth="1"/>
    <col min="11" max="14" width="11.42578125" style="3"/>
    <col min="15" max="15" width="17.5703125" style="3" customWidth="1"/>
    <col min="16" max="16384" width="11.42578125" style="3"/>
  </cols>
  <sheetData>
    <row r="1" spans="1:18" x14ac:dyDescent="0.25">
      <c r="B1" s="12" t="s">
        <v>3</v>
      </c>
      <c r="C1" s="13" t="s">
        <v>4</v>
      </c>
      <c r="E1" s="14" t="s">
        <v>5</v>
      </c>
      <c r="F1" s="15" t="s">
        <v>6</v>
      </c>
    </row>
    <row r="2" spans="1:18" ht="15.75" thickBot="1" x14ac:dyDescent="0.3">
      <c r="B2" s="16">
        <v>9.8059999999999992</v>
      </c>
      <c r="C2" s="17">
        <f>2*PI()</f>
        <v>6.2831853071795862</v>
      </c>
      <c r="E2" s="16">
        <v>27.047999999999998</v>
      </c>
      <c r="F2" s="18">
        <v>2.254</v>
      </c>
    </row>
    <row r="3" spans="1:18" x14ac:dyDescent="0.25">
      <c r="B3" s="7"/>
      <c r="C3" s="8"/>
      <c r="D3" s="9"/>
      <c r="E3" s="7"/>
      <c r="F3" s="7"/>
    </row>
    <row r="4" spans="1:18" ht="15.75" thickBot="1" x14ac:dyDescent="0.3">
      <c r="B4" s="7"/>
      <c r="C4" s="8"/>
      <c r="D4" s="9"/>
      <c r="E4" s="7"/>
      <c r="F4" s="7"/>
      <c r="J4" s="10"/>
    </row>
    <row r="5" spans="1:18" ht="15.75" thickBot="1" x14ac:dyDescent="0.3">
      <c r="A5" s="59" t="s">
        <v>23</v>
      </c>
      <c r="B5" s="60"/>
      <c r="C5" s="61"/>
      <c r="D5" s="9"/>
      <c r="E5" s="20" t="s">
        <v>14</v>
      </c>
      <c r="F5" s="7"/>
      <c r="J5" s="10" t="s">
        <v>37</v>
      </c>
    </row>
    <row r="6" spans="1:18" ht="15.75" thickBot="1" x14ac:dyDescent="0.3">
      <c r="A6" s="30" t="s">
        <v>0</v>
      </c>
      <c r="B6" s="24" t="s">
        <v>1</v>
      </c>
      <c r="C6" s="27" t="s">
        <v>2</v>
      </c>
      <c r="E6" s="57" t="s">
        <v>7</v>
      </c>
      <c r="F6" s="58"/>
      <c r="G6" s="40"/>
      <c r="H6" s="4"/>
    </row>
    <row r="7" spans="1:18" x14ac:dyDescent="0.25">
      <c r="A7" s="31">
        <v>150</v>
      </c>
      <c r="B7" s="11">
        <f>$C$2*SQRT(A7/(1000*$B$2))</f>
        <v>0.77710473186864504</v>
      </c>
      <c r="C7" s="32">
        <f>3600/B7</f>
        <v>4632.5802074880585</v>
      </c>
      <c r="E7" s="53">
        <v>6</v>
      </c>
      <c r="F7" s="54"/>
      <c r="J7" s="62" t="s">
        <v>16</v>
      </c>
      <c r="K7" s="63"/>
    </row>
    <row r="8" spans="1:18" x14ac:dyDescent="0.25">
      <c r="A8" s="31">
        <f>A7+1</f>
        <v>151</v>
      </c>
      <c r="B8" s="11">
        <f t="shared" ref="B8:B56" si="0">$C$2*SQRT(A8/(1000*$B$2))</f>
        <v>0.77969077805750842</v>
      </c>
      <c r="C8" s="32">
        <f t="shared" ref="C8:C66" si="1">3600/B8</f>
        <v>4617.2150566778555</v>
      </c>
      <c r="E8" s="55" t="s">
        <v>8</v>
      </c>
      <c r="F8" s="56"/>
      <c r="J8" s="22" t="s">
        <v>17</v>
      </c>
      <c r="K8" s="41">
        <v>4250.5</v>
      </c>
    </row>
    <row r="9" spans="1:18" x14ac:dyDescent="0.25">
      <c r="A9" s="31">
        <f t="shared" ref="A9:A11" si="2">A8+1</f>
        <v>152</v>
      </c>
      <c r="B9" s="11">
        <f t="shared" si="0"/>
        <v>0.78226827526316511</v>
      </c>
      <c r="C9" s="32">
        <f t="shared" si="1"/>
        <v>4602.0017861377719</v>
      </c>
      <c r="E9" s="53">
        <v>8</v>
      </c>
      <c r="F9" s="54"/>
      <c r="J9" s="22" t="s">
        <v>31</v>
      </c>
      <c r="K9" s="41">
        <v>736</v>
      </c>
    </row>
    <row r="10" spans="1:18" ht="15.75" thickBot="1" x14ac:dyDescent="0.3">
      <c r="A10" s="31">
        <f t="shared" si="2"/>
        <v>153</v>
      </c>
      <c r="B10" s="11">
        <f t="shared" si="0"/>
        <v>0.78483730771319193</v>
      </c>
      <c r="C10" s="32">
        <f t="shared" si="1"/>
        <v>4586.9379100866736</v>
      </c>
      <c r="E10" s="55" t="s">
        <v>15</v>
      </c>
      <c r="F10" s="56"/>
      <c r="J10" s="36" t="s">
        <v>39</v>
      </c>
      <c r="K10" s="37">
        <f>1000*(86400-K9)/(K8*24)</f>
        <v>839.74434380268985</v>
      </c>
      <c r="O10" s="46"/>
      <c r="P10" s="46"/>
      <c r="Q10" s="46"/>
    </row>
    <row r="11" spans="1:18" ht="15.75" thickBot="1" x14ac:dyDescent="0.3">
      <c r="A11" s="31">
        <f t="shared" si="2"/>
        <v>154</v>
      </c>
      <c r="B11" s="11">
        <f t="shared" si="0"/>
        <v>0.78739795826111691</v>
      </c>
      <c r="C11" s="32">
        <f t="shared" si="1"/>
        <v>4572.0209993307708</v>
      </c>
      <c r="E11" s="47">
        <f>E7*E2+E9*F2</f>
        <v>180.32</v>
      </c>
      <c r="F11" s="48"/>
      <c r="R11" s="2"/>
    </row>
    <row r="12" spans="1:18" x14ac:dyDescent="0.25">
      <c r="A12" s="31">
        <f>A11+1</f>
        <v>155</v>
      </c>
      <c r="B12" s="11">
        <f t="shared" si="0"/>
        <v>0.78995030841759917</v>
      </c>
      <c r="C12" s="32">
        <f t="shared" si="1"/>
        <v>4557.248679618081</v>
      </c>
      <c r="E12" s="49" t="s">
        <v>2</v>
      </c>
      <c r="F12" s="50"/>
      <c r="J12" s="14" t="s">
        <v>24</v>
      </c>
      <c r="K12" s="13" t="s">
        <v>21</v>
      </c>
      <c r="L12" s="7"/>
      <c r="M12" s="1"/>
    </row>
    <row r="13" spans="1:18" x14ac:dyDescent="0.25">
      <c r="A13" s="31">
        <f t="shared" ref="A13:A66" si="3">A12+1</f>
        <v>156</v>
      </c>
      <c r="B13" s="11">
        <f t="shared" si="0"/>
        <v>0.79249443838070188</v>
      </c>
      <c r="C13" s="32">
        <f t="shared" si="1"/>
        <v>4542.6186300510244</v>
      </c>
      <c r="D13" s="1"/>
      <c r="E13" s="47">
        <f>IF(E11&gt;0,(3600)/($C$2*SQRT(E11/(1000*$B$2))),"")</f>
        <v>4225.1937384513521</v>
      </c>
      <c r="F13" s="48"/>
      <c r="G13" s="1"/>
      <c r="J13" s="22" t="s">
        <v>18</v>
      </c>
      <c r="K13" s="42">
        <v>0.57847222222222217</v>
      </c>
      <c r="L13" s="7"/>
      <c r="M13" s="1"/>
    </row>
    <row r="14" spans="1:18" x14ac:dyDescent="0.25">
      <c r="A14" s="31">
        <f>A13+1</f>
        <v>157</v>
      </c>
      <c r="B14" s="11">
        <f t="shared" si="0"/>
        <v>0.79503042706529692</v>
      </c>
      <c r="C14" s="32">
        <f t="shared" si="1"/>
        <v>4528.1285815546871</v>
      </c>
      <c r="D14" s="1"/>
      <c r="E14" s="64" t="s">
        <v>33</v>
      </c>
      <c r="F14" s="65"/>
      <c r="G14" s="1"/>
      <c r="J14" s="22" t="s">
        <v>19</v>
      </c>
      <c r="K14" s="42">
        <v>0.5805555555555556</v>
      </c>
      <c r="L14" s="7"/>
      <c r="M14" s="1"/>
    </row>
    <row r="15" spans="1:18" ht="15.75" thickBot="1" x14ac:dyDescent="0.3">
      <c r="A15" s="31">
        <f>A14+1</f>
        <v>158</v>
      </c>
      <c r="B15" s="11">
        <f t="shared" si="0"/>
        <v>0.79755835213162474</v>
      </c>
      <c r="C15" s="32">
        <f t="shared" si="1"/>
        <v>4513.7763153985197</v>
      </c>
      <c r="E15" s="66">
        <f>3600*1000/E13</f>
        <v>852.03193577568288</v>
      </c>
      <c r="F15" s="67"/>
      <c r="G15" s="5"/>
      <c r="J15" s="22" t="s">
        <v>22</v>
      </c>
      <c r="K15" s="43">
        <v>1</v>
      </c>
      <c r="L15" s="7"/>
      <c r="M15" s="1"/>
    </row>
    <row r="16" spans="1:18" x14ac:dyDescent="0.25">
      <c r="A16" s="31">
        <f t="shared" si="3"/>
        <v>159</v>
      </c>
      <c r="B16" s="11">
        <f t="shared" si="0"/>
        <v>0.80007829001304431</v>
      </c>
      <c r="C16" s="32">
        <f t="shared" si="1"/>
        <v>4499.5596617692327</v>
      </c>
      <c r="J16" s="25" t="s">
        <v>20</v>
      </c>
      <c r="K16" s="26">
        <f>(K14-K13)*86400+K15*86400</f>
        <v>86580.000000000015</v>
      </c>
      <c r="L16" s="7"/>
      <c r="M16" s="1"/>
    </row>
    <row r="17" spans="1:15" ht="15.75" thickBot="1" x14ac:dyDescent="0.3">
      <c r="A17" s="31">
        <f t="shared" si="3"/>
        <v>160</v>
      </c>
      <c r="B17" s="11">
        <f t="shared" si="0"/>
        <v>0.80259031594299801</v>
      </c>
      <c r="C17" s="32">
        <f t="shared" si="1"/>
        <v>4485.476498392838</v>
      </c>
      <c r="E17" s="19" t="s">
        <v>10</v>
      </c>
      <c r="F17" s="6"/>
      <c r="J17" s="25" t="s">
        <v>25</v>
      </c>
      <c r="K17" s="27" t="s">
        <v>21</v>
      </c>
      <c r="L17" s="7"/>
    </row>
    <row r="18" spans="1:15" x14ac:dyDescent="0.25">
      <c r="A18" s="31">
        <f t="shared" si="3"/>
        <v>161</v>
      </c>
      <c r="B18" s="11">
        <f t="shared" si="0"/>
        <v>0.80509450398121929</v>
      </c>
      <c r="C18" s="32">
        <f t="shared" si="1"/>
        <v>4471.5247492038261</v>
      </c>
      <c r="E18" s="57" t="s">
        <v>9</v>
      </c>
      <c r="F18" s="58"/>
      <c r="J18" s="22" t="s">
        <v>26</v>
      </c>
      <c r="K18" s="44">
        <v>0.57777777777777783</v>
      </c>
      <c r="L18" s="7"/>
    </row>
    <row r="19" spans="1:15" x14ac:dyDescent="0.25">
      <c r="A19" s="31">
        <f t="shared" si="3"/>
        <v>162</v>
      </c>
      <c r="B19" s="11">
        <f t="shared" si="0"/>
        <v>0.80759092703920954</v>
      </c>
      <c r="C19" s="32">
        <f t="shared" si="1"/>
        <v>4457.7023830596054</v>
      </c>
      <c r="E19" s="53">
        <v>180</v>
      </c>
      <c r="F19" s="54"/>
      <c r="J19" s="22" t="s">
        <v>27</v>
      </c>
      <c r="K19" s="44">
        <v>0.57222222222222219</v>
      </c>
      <c r="L19" s="7"/>
    </row>
    <row r="20" spans="1:15" x14ac:dyDescent="0.25">
      <c r="A20" s="31">
        <f t="shared" si="3"/>
        <v>163</v>
      </c>
      <c r="B20" s="11">
        <f t="shared" si="0"/>
        <v>0.81007965690500705</v>
      </c>
      <c r="C20" s="32">
        <f t="shared" si="1"/>
        <v>4444.0074124983848</v>
      </c>
      <c r="E20" s="55" t="s">
        <v>2</v>
      </c>
      <c r="F20" s="56"/>
      <c r="J20" s="22" t="s">
        <v>22</v>
      </c>
      <c r="K20" s="45">
        <v>1</v>
      </c>
      <c r="L20" s="7"/>
      <c r="O20" s="35"/>
    </row>
    <row r="21" spans="1:15" ht="15.75" thickBot="1" x14ac:dyDescent="0.3">
      <c r="A21" s="31">
        <f t="shared" si="3"/>
        <v>164</v>
      </c>
      <c r="B21" s="11">
        <f t="shared" si="0"/>
        <v>0.81256076426727519</v>
      </c>
      <c r="C21" s="32">
        <f t="shared" si="1"/>
        <v>4430.4378925387709</v>
      </c>
      <c r="E21" s="47">
        <f>IF(E19&gt;0,(3600)/($C$2*SQRT(E19/(1000*$B$2))),"")</f>
        <v>4228.9477984886216</v>
      </c>
      <c r="F21" s="48"/>
      <c r="J21" s="23" t="s">
        <v>28</v>
      </c>
      <c r="K21" s="28">
        <f>((K19-K18)*86400+K20*86400)</f>
        <v>85919.999999999985</v>
      </c>
      <c r="L21" s="7"/>
    </row>
    <row r="22" spans="1:15" ht="15.75" thickBot="1" x14ac:dyDescent="0.3">
      <c r="A22" s="31">
        <f t="shared" si="3"/>
        <v>165</v>
      </c>
      <c r="B22" s="11">
        <f t="shared" si="0"/>
        <v>0.815034318738728</v>
      </c>
      <c r="C22" s="32">
        <f t="shared" si="1"/>
        <v>4416.9919195194479</v>
      </c>
      <c r="E22" s="55" t="s">
        <v>33</v>
      </c>
      <c r="F22" s="56"/>
      <c r="I22" s="7"/>
      <c r="J22" s="7"/>
      <c r="K22" s="7"/>
      <c r="L22" s="7"/>
    </row>
    <row r="23" spans="1:15" ht="15.75" thickBot="1" x14ac:dyDescent="0.3">
      <c r="A23" s="31">
        <f t="shared" si="3"/>
        <v>166</v>
      </c>
      <c r="B23" s="11">
        <f t="shared" si="0"/>
        <v>0.81750038887892074</v>
      </c>
      <c r="C23" s="32">
        <f t="shared" si="1"/>
        <v>4403.6676299773517</v>
      </c>
      <c r="E23" s="74">
        <f>3600*1000/E21</f>
        <v>851.27558237692119</v>
      </c>
      <c r="F23" s="75"/>
      <c r="I23" s="7"/>
      <c r="J23" s="14" t="s">
        <v>29</v>
      </c>
      <c r="K23" s="38">
        <f>K16/(K21-K9)</f>
        <v>1.0163880540946659</v>
      </c>
      <c r="L23" s="7"/>
    </row>
    <row r="24" spans="1:15" x14ac:dyDescent="0.25">
      <c r="A24" s="31">
        <f t="shared" si="3"/>
        <v>167</v>
      </c>
      <c r="B24" s="11">
        <f t="shared" si="0"/>
        <v>0.81995904221642135</v>
      </c>
      <c r="C24" s="32">
        <f t="shared" si="1"/>
        <v>4390.4631995628506</v>
      </c>
      <c r="I24" s="7"/>
      <c r="J24" s="25" t="s">
        <v>30</v>
      </c>
      <c r="K24" s="39">
        <f>K23*K8</f>
        <v>4320.1574239293777</v>
      </c>
      <c r="L24" s="7"/>
    </row>
    <row r="25" spans="1:15" ht="15.75" thickBot="1" x14ac:dyDescent="0.3">
      <c r="A25" s="31">
        <f t="shared" si="3"/>
        <v>168</v>
      </c>
      <c r="B25" s="11">
        <f t="shared" si="0"/>
        <v>0.82241034527038581</v>
      </c>
      <c r="C25" s="32">
        <f t="shared" si="1"/>
        <v>4377.3768419905018</v>
      </c>
      <c r="E25" s="21" t="s">
        <v>13</v>
      </c>
      <c r="I25" s="7"/>
      <c r="J25" s="23" t="s">
        <v>35</v>
      </c>
      <c r="K25" s="37">
        <f>3600*1000/K24</f>
        <v>833.30296716957082</v>
      </c>
      <c r="L25" s="7"/>
    </row>
    <row r="26" spans="1:15" x14ac:dyDescent="0.25">
      <c r="A26" s="31">
        <f t="shared" si="3"/>
        <v>169</v>
      </c>
      <c r="B26" s="11">
        <f t="shared" si="0"/>
        <v>0.82485436357155772</v>
      </c>
      <c r="C26" s="32">
        <f t="shared" si="1"/>
        <v>4364.4068080239877</v>
      </c>
      <c r="E26" s="57" t="s">
        <v>11</v>
      </c>
      <c r="F26" s="58"/>
      <c r="I26" s="7"/>
      <c r="J26" s="20"/>
      <c r="K26" s="29"/>
      <c r="L26" s="7"/>
    </row>
    <row r="27" spans="1:15" x14ac:dyDescent="0.25">
      <c r="A27" s="31">
        <f t="shared" si="3"/>
        <v>170</v>
      </c>
      <c r="B27" s="11">
        <f t="shared" si="0"/>
        <v>0.82729116168270755</v>
      </c>
      <c r="C27" s="32">
        <f t="shared" si="1"/>
        <v>4351.5513844939569</v>
      </c>
      <c r="E27" s="53">
        <v>4220</v>
      </c>
      <c r="F27" s="54"/>
      <c r="I27" s="7"/>
      <c r="J27" s="7"/>
      <c r="K27" s="7"/>
      <c r="L27" s="7"/>
    </row>
    <row r="28" spans="1:15" x14ac:dyDescent="0.25">
      <c r="A28" s="31">
        <f t="shared" si="3"/>
        <v>171</v>
      </c>
      <c r="B28" s="11">
        <f t="shared" si="0"/>
        <v>0.82972080321853325</v>
      </c>
      <c r="C28" s="32">
        <f t="shared" si="1"/>
        <v>4338.8088933474965</v>
      </c>
      <c r="E28" s="55" t="s">
        <v>12</v>
      </c>
      <c r="F28" s="56"/>
      <c r="I28" s="7"/>
      <c r="J28" s="7"/>
      <c r="K28" s="7"/>
      <c r="L28" s="7"/>
    </row>
    <row r="29" spans="1:15" x14ac:dyDescent="0.25">
      <c r="A29" s="31">
        <f t="shared" si="3"/>
        <v>172</v>
      </c>
      <c r="B29" s="11">
        <f t="shared" si="0"/>
        <v>0.8321433508650371</v>
      </c>
      <c r="C29" s="32">
        <f t="shared" si="1"/>
        <v>4326.1776907280409</v>
      </c>
      <c r="E29" s="51">
        <f>IF(E27&gt;0,POWER(3600/(E27*$C$2),2)*$B$2*1000,"")</f>
        <v>180.76412854728758</v>
      </c>
      <c r="F29" s="52"/>
      <c r="J29" s="34"/>
    </row>
    <row r="30" spans="1:15" x14ac:dyDescent="0.25">
      <c r="A30" s="31">
        <f t="shared" si="3"/>
        <v>173</v>
      </c>
      <c r="B30" s="11">
        <f t="shared" si="0"/>
        <v>0.83455886639839649</v>
      </c>
      <c r="C30" s="32">
        <f t="shared" si="1"/>
        <v>4313.65616608458</v>
      </c>
      <c r="E30" s="55" t="s">
        <v>33</v>
      </c>
      <c r="F30" s="56"/>
      <c r="J30" s="34"/>
    </row>
    <row r="31" spans="1:15" ht="15.75" thickBot="1" x14ac:dyDescent="0.3">
      <c r="A31" s="31">
        <f t="shared" si="3"/>
        <v>174</v>
      </c>
      <c r="B31" s="11">
        <f t="shared" si="0"/>
        <v>0.83696741070334435</v>
      </c>
      <c r="C31" s="32">
        <f t="shared" si="1"/>
        <v>4301.2427413090618</v>
      </c>
      <c r="E31" s="66">
        <f>3600*1000/E27</f>
        <v>853.08056872037912</v>
      </c>
      <c r="F31" s="67"/>
      <c r="J31" s="34"/>
    </row>
    <row r="32" spans="1:15" x14ac:dyDescent="0.25">
      <c r="A32" s="31">
        <f t="shared" si="3"/>
        <v>175</v>
      </c>
      <c r="B32" s="11">
        <f t="shared" si="0"/>
        <v>0.83936904379107602</v>
      </c>
      <c r="C32" s="32">
        <f t="shared" si="1"/>
        <v>4288.9358699009417</v>
      </c>
    </row>
    <row r="33" spans="1:7" ht="15.75" thickBot="1" x14ac:dyDescent="0.3">
      <c r="A33" s="31">
        <f t="shared" si="3"/>
        <v>176</v>
      </c>
      <c r="B33" s="11">
        <f t="shared" si="0"/>
        <v>0.84176382481669365</v>
      </c>
      <c r="C33" s="32">
        <f t="shared" si="1"/>
        <v>4276.7340361578881</v>
      </c>
      <c r="E33" s="21" t="s">
        <v>34</v>
      </c>
      <c r="F33" s="34"/>
      <c r="G33" s="5"/>
    </row>
    <row r="34" spans="1:7" x14ac:dyDescent="0.25">
      <c r="A34" s="31">
        <f t="shared" si="3"/>
        <v>177</v>
      </c>
      <c r="B34" s="11">
        <f t="shared" si="0"/>
        <v>0.84415181209620904</v>
      </c>
      <c r="C34" s="32">
        <f t="shared" si="1"/>
        <v>4264.6357543916565</v>
      </c>
      <c r="E34" s="68" t="s">
        <v>32</v>
      </c>
      <c r="F34" s="69"/>
    </row>
    <row r="35" spans="1:7" x14ac:dyDescent="0.25">
      <c r="A35" s="31">
        <f t="shared" si="3"/>
        <v>178</v>
      </c>
      <c r="B35" s="11">
        <f t="shared" si="0"/>
        <v>0.8465330631231115</v>
      </c>
      <c r="C35" s="32">
        <f t="shared" si="1"/>
        <v>4252.6395681682325</v>
      </c>
      <c r="E35" s="76">
        <v>851</v>
      </c>
      <c r="F35" s="77"/>
    </row>
    <row r="36" spans="1:7" x14ac:dyDescent="0.25">
      <c r="A36" s="31">
        <f t="shared" si="3"/>
        <v>179</v>
      </c>
      <c r="B36" s="11">
        <f t="shared" si="0"/>
        <v>0.84890763458451846</v>
      </c>
      <c r="C36" s="32">
        <f t="shared" si="1"/>
        <v>4240.7440495713654</v>
      </c>
      <c r="E36" s="70" t="s">
        <v>12</v>
      </c>
      <c r="F36" s="71"/>
    </row>
    <row r="37" spans="1:7" ht="15.75" thickBot="1" x14ac:dyDescent="0.3">
      <c r="A37" s="31">
        <f t="shared" si="3"/>
        <v>180</v>
      </c>
      <c r="B37" s="11">
        <f>$C$2*SQRT(A37/(1000*$B$2))</f>
        <v>0.85127558237692125</v>
      </c>
      <c r="C37" s="32">
        <f t="shared" si="1"/>
        <v>4228.9477984886216</v>
      </c>
      <c r="E37" s="78">
        <f>IF(E35&gt;0,POWER(3600/(3600/(E35/1000)*$C$2),2)*$B$2*1000,"")</f>
        <v>179.88347651543589</v>
      </c>
      <c r="F37" s="79"/>
    </row>
    <row r="38" spans="1:7" x14ac:dyDescent="0.25">
      <c r="A38" s="31">
        <f t="shared" si="3"/>
        <v>181</v>
      </c>
      <c r="B38" s="11">
        <f t="shared" si="0"/>
        <v>0.85363696162153779</v>
      </c>
      <c r="C38" s="32">
        <f t="shared" si="1"/>
        <v>4217.2494419191626</v>
      </c>
    </row>
    <row r="39" spans="1:7" ht="15.75" thickBot="1" x14ac:dyDescent="0.3">
      <c r="A39" s="31">
        <f t="shared" si="3"/>
        <v>182</v>
      </c>
      <c r="B39" s="11">
        <f t="shared" si="0"/>
        <v>0.85599182667928264</v>
      </c>
      <c r="C39" s="32">
        <f t="shared" si="1"/>
        <v>4205.6476333024893</v>
      </c>
      <c r="E39" s="10" t="s">
        <v>36</v>
      </c>
    </row>
    <row r="40" spans="1:7" x14ac:dyDescent="0.25">
      <c r="A40" s="31">
        <f t="shared" si="3"/>
        <v>183</v>
      </c>
      <c r="B40" s="11">
        <f t="shared" si="0"/>
        <v>0.85834023116536906</v>
      </c>
      <c r="C40" s="32">
        <f t="shared" si="1"/>
        <v>4194.1410518673674</v>
      </c>
      <c r="E40" s="68" t="s">
        <v>32</v>
      </c>
      <c r="F40" s="69"/>
    </row>
    <row r="41" spans="1:7" x14ac:dyDescent="0.25">
      <c r="A41" s="31">
        <f t="shared" si="3"/>
        <v>184</v>
      </c>
      <c r="B41" s="11">
        <f t="shared" si="0"/>
        <v>0.86068222796355187</v>
      </c>
      <c r="C41" s="32">
        <f t="shared" si="1"/>
        <v>4182.7284020002471</v>
      </c>
      <c r="E41" s="72">
        <v>851</v>
      </c>
      <c r="F41" s="73"/>
    </row>
    <row r="42" spans="1:7" x14ac:dyDescent="0.25">
      <c r="A42" s="31">
        <f t="shared" si="3"/>
        <v>185</v>
      </c>
      <c r="B42" s="11">
        <f t="shared" si="0"/>
        <v>0.863017869240022</v>
      </c>
      <c r="C42" s="32">
        <f t="shared" si="1"/>
        <v>4171.4084126324969</v>
      </c>
      <c r="E42" s="70" t="s">
        <v>38</v>
      </c>
      <c r="F42" s="71"/>
    </row>
    <row r="43" spans="1:7" ht="15.75" thickBot="1" x14ac:dyDescent="0.3">
      <c r="A43" s="31">
        <f t="shared" si="3"/>
        <v>186</v>
      </c>
      <c r="B43" s="11">
        <f t="shared" si="0"/>
        <v>0.86534720645696417</v>
      </c>
      <c r="C43" s="32">
        <f t="shared" si="1"/>
        <v>4160.1798366457624</v>
      </c>
      <c r="E43" s="74">
        <f>3600/(E41/1000)</f>
        <v>4230.3172737955347</v>
      </c>
      <c r="F43" s="75"/>
    </row>
    <row r="44" spans="1:7" x14ac:dyDescent="0.25">
      <c r="A44" s="31">
        <f t="shared" si="3"/>
        <v>187</v>
      </c>
      <c r="B44" s="11">
        <f t="shared" si="0"/>
        <v>0.86767029038578702</v>
      </c>
      <c r="C44" s="32">
        <f t="shared" si="1"/>
        <v>4149.0414502948506</v>
      </c>
    </row>
    <row r="45" spans="1:7" x14ac:dyDescent="0.25">
      <c r="A45" s="31">
        <f t="shared" si="3"/>
        <v>188</v>
      </c>
      <c r="B45" s="11">
        <f t="shared" si="0"/>
        <v>0.86998717112003465</v>
      </c>
      <c r="C45" s="32">
        <f t="shared" si="1"/>
        <v>4137.992052647518</v>
      </c>
    </row>
    <row r="46" spans="1:7" x14ac:dyDescent="0.25">
      <c r="A46" s="31">
        <f t="shared" si="3"/>
        <v>189</v>
      </c>
      <c r="B46" s="11">
        <f t="shared" si="0"/>
        <v>0.87229789808798952</v>
      </c>
      <c r="C46" s="32">
        <f t="shared" si="1"/>
        <v>4127.0304650405851</v>
      </c>
    </row>
    <row r="47" spans="1:7" x14ac:dyDescent="0.25">
      <c r="A47" s="31">
        <f t="shared" si="3"/>
        <v>190</v>
      </c>
      <c r="B47" s="11">
        <f t="shared" si="0"/>
        <v>0.87460252006497718</v>
      </c>
      <c r="C47" s="32">
        <f t="shared" si="1"/>
        <v>4116.1555305518032</v>
      </c>
    </row>
    <row r="48" spans="1:7" x14ac:dyDescent="0.25">
      <c r="A48" s="31">
        <f t="shared" si="3"/>
        <v>191</v>
      </c>
      <c r="B48" s="11">
        <f t="shared" si="0"/>
        <v>0.87690108518537779</v>
      </c>
      <c r="C48" s="32">
        <f t="shared" si="1"/>
        <v>4105.366113486969</v>
      </c>
    </row>
    <row r="49" spans="1:3" x14ac:dyDescent="0.25">
      <c r="A49" s="31">
        <f t="shared" si="3"/>
        <v>192</v>
      </c>
      <c r="B49" s="11">
        <f t="shared" si="0"/>
        <v>0.87919364095435626</v>
      </c>
      <c r="C49" s="32">
        <f t="shared" si="1"/>
        <v>4094.6610988817374</v>
      </c>
    </row>
    <row r="50" spans="1:3" x14ac:dyDescent="0.25">
      <c r="A50" s="31">
        <f t="shared" si="3"/>
        <v>193</v>
      </c>
      <c r="B50" s="11">
        <f t="shared" si="0"/>
        <v>0.88148023425931776</v>
      </c>
      <c r="C50" s="32">
        <f t="shared" si="1"/>
        <v>4084.0393920176502</v>
      </c>
    </row>
    <row r="51" spans="1:3" x14ac:dyDescent="0.25">
      <c r="A51" s="31">
        <f t="shared" si="3"/>
        <v>194</v>
      </c>
      <c r="B51" s="11">
        <f t="shared" si="0"/>
        <v>0.88376091138109636</v>
      </c>
      <c r="C51" s="32">
        <f t="shared" si="1"/>
        <v>4073.4999179519086</v>
      </c>
    </row>
    <row r="52" spans="1:3" x14ac:dyDescent="0.25">
      <c r="A52" s="31">
        <f t="shared" si="3"/>
        <v>195</v>
      </c>
      <c r="B52" s="11">
        <f t="shared" si="0"/>
        <v>0.88603571800488401</v>
      </c>
      <c r="C52" s="32">
        <f t="shared" si="1"/>
        <v>4063.0416210604235</v>
      </c>
    </row>
    <row r="53" spans="1:3" x14ac:dyDescent="0.25">
      <c r="A53" s="31">
        <f t="shared" si="3"/>
        <v>196</v>
      </c>
      <c r="B53" s="11">
        <f t="shared" si="0"/>
        <v>0.88830469923090838</v>
      </c>
      <c r="C53" s="32">
        <f t="shared" si="1"/>
        <v>4052.6634645937024</v>
      </c>
    </row>
    <row r="54" spans="1:3" x14ac:dyDescent="0.25">
      <c r="A54" s="31">
        <f t="shared" si="3"/>
        <v>197</v>
      </c>
      <c r="B54" s="11">
        <f t="shared" si="0"/>
        <v>0.89056789958486537</v>
      </c>
      <c r="C54" s="32">
        <f t="shared" si="1"/>
        <v>4042.3644302451562</v>
      </c>
    </row>
    <row r="55" spans="1:3" x14ac:dyDescent="0.25">
      <c r="A55" s="31">
        <f t="shared" si="3"/>
        <v>198</v>
      </c>
      <c r="B55" s="11">
        <f t="shared" si="0"/>
        <v>0.89282536302811377</v>
      </c>
      <c r="C55" s="32">
        <f t="shared" si="1"/>
        <v>4032.1435177314079</v>
      </c>
    </row>
    <row r="56" spans="1:3" x14ac:dyDescent="0.25">
      <c r="A56" s="31">
        <f t="shared" si="3"/>
        <v>199</v>
      </c>
      <c r="B56" s="11">
        <f t="shared" si="0"/>
        <v>0.89507713296763824</v>
      </c>
      <c r="C56" s="32">
        <f t="shared" si="1"/>
        <v>4021.9997443842185</v>
      </c>
    </row>
    <row r="57" spans="1:3" x14ac:dyDescent="0.25">
      <c r="A57" s="31">
        <f t="shared" si="3"/>
        <v>200</v>
      </c>
      <c r="B57" s="11">
        <f t="shared" ref="B57:B61" si="4">$C$2*SQRT(A57/(1000*$B$2))</f>
        <v>0.89732325226578835</v>
      </c>
      <c r="C57" s="32">
        <f t="shared" si="1"/>
        <v>4011.9321447536445</v>
      </c>
    </row>
    <row r="58" spans="1:3" x14ac:dyDescent="0.25">
      <c r="A58" s="31">
        <f t="shared" si="3"/>
        <v>201</v>
      </c>
      <c r="B58" s="11">
        <f t="shared" si="4"/>
        <v>0.89956376324979648</v>
      </c>
      <c r="C58" s="32">
        <f t="shared" si="1"/>
        <v>4001.9397702220799</v>
      </c>
    </row>
    <row r="59" spans="1:3" x14ac:dyDescent="0.25">
      <c r="A59" s="31">
        <f t="shared" si="3"/>
        <v>202</v>
      </c>
      <c r="B59" s="11">
        <f t="shared" si="4"/>
        <v>0.90179870772108561</v>
      </c>
      <c r="C59" s="32">
        <f t="shared" si="1"/>
        <v>3992.0216886288022</v>
      </c>
    </row>
    <row r="60" spans="1:3" x14ac:dyDescent="0.25">
      <c r="A60" s="31">
        <f t="shared" si="3"/>
        <v>203</v>
      </c>
      <c r="B60" s="11">
        <f t="shared" si="4"/>
        <v>0.90402812696436852</v>
      </c>
      <c r="C60" s="32">
        <f t="shared" si="1"/>
        <v>3982.1769839047174</v>
      </c>
    </row>
    <row r="61" spans="1:3" x14ac:dyDescent="0.25">
      <c r="A61" s="31">
        <f t="shared" si="3"/>
        <v>204</v>
      </c>
      <c r="B61" s="11">
        <f t="shared" si="4"/>
        <v>0.90625206175654494</v>
      </c>
      <c r="C61" s="32">
        <f t="shared" si="1"/>
        <v>3972.4047557169611</v>
      </c>
    </row>
    <row r="62" spans="1:3" x14ac:dyDescent="0.25">
      <c r="A62" s="31">
        <f t="shared" si="3"/>
        <v>205</v>
      </c>
      <c r="B62" s="11">
        <f t="shared" ref="B62:B66" si="5">$C$2*SQRT(A62/(1000*$B$2))</f>
        <v>0.90847055237540453</v>
      </c>
      <c r="C62" s="32">
        <f t="shared" si="1"/>
        <v>3962.704119123041</v>
      </c>
    </row>
    <row r="63" spans="1:3" x14ac:dyDescent="0.25">
      <c r="A63" s="31">
        <f t="shared" si="3"/>
        <v>206</v>
      </c>
      <c r="B63" s="11">
        <f t="shared" si="5"/>
        <v>0.91068363860813772</v>
      </c>
      <c r="C63" s="32">
        <f t="shared" si="1"/>
        <v>3953.0742042342331</v>
      </c>
    </row>
    <row r="64" spans="1:3" x14ac:dyDescent="0.25">
      <c r="A64" s="31">
        <f t="shared" si="3"/>
        <v>207</v>
      </c>
      <c r="B64" s="11">
        <f t="shared" si="5"/>
        <v>0.91289135975966018</v>
      </c>
      <c r="C64" s="32">
        <f t="shared" si="1"/>
        <v>3943.5141558879291</v>
      </c>
    </row>
    <row r="65" spans="1:3" x14ac:dyDescent="0.25">
      <c r="A65" s="31">
        <f t="shared" si="3"/>
        <v>208</v>
      </c>
      <c r="B65" s="11">
        <f t="shared" si="5"/>
        <v>0.91509375466075915</v>
      </c>
      <c r="C65" s="32">
        <f t="shared" si="1"/>
        <v>3934.0231333286515</v>
      </c>
    </row>
    <row r="66" spans="1:3" ht="15.75" thickBot="1" x14ac:dyDescent="0.3">
      <c r="A66" s="16">
        <f t="shared" si="3"/>
        <v>209</v>
      </c>
      <c r="B66" s="33">
        <f t="shared" si="5"/>
        <v>0.91729086167606055</v>
      </c>
      <c r="C66" s="32">
        <f t="shared" si="1"/>
        <v>3924.600309897487</v>
      </c>
    </row>
  </sheetData>
  <sheetProtection sheet="1" objects="1" scenarios="1"/>
  <customSheetViews>
    <customSheetView guid="{A9512CBD-9B7E-46D3-BCAE-4B46D24ECAA9}" showPageBreaks="1" topLeftCell="A10">
      <selection activeCell="E41" sqref="E41:F41"/>
      <pageMargins left="0.7" right="0.7" top="0.75" bottom="0.75" header="0.3" footer="0.3"/>
      <pageSetup paperSize="9" orientation="portrait" horizontalDpi="4294967293" verticalDpi="0" r:id="rId1"/>
    </customSheetView>
  </customSheetViews>
  <mergeCells count="33">
    <mergeCell ref="E42:F42"/>
    <mergeCell ref="E41:F41"/>
    <mergeCell ref="E43:F43"/>
    <mergeCell ref="E22:F22"/>
    <mergeCell ref="E23:F23"/>
    <mergeCell ref="E34:F34"/>
    <mergeCell ref="E35:F35"/>
    <mergeCell ref="E36:F36"/>
    <mergeCell ref="E37:F37"/>
    <mergeCell ref="E30:F30"/>
    <mergeCell ref="E31:F31"/>
    <mergeCell ref="E9:F9"/>
    <mergeCell ref="E14:F14"/>
    <mergeCell ref="E15:F15"/>
    <mergeCell ref="E10:F10"/>
    <mergeCell ref="E40:F40"/>
    <mergeCell ref="A5:C5"/>
    <mergeCell ref="E6:F6"/>
    <mergeCell ref="E7:F7"/>
    <mergeCell ref="J7:K7"/>
    <mergeCell ref="E8:F8"/>
    <mergeCell ref="O10:Q10"/>
    <mergeCell ref="E11:F11"/>
    <mergeCell ref="E12:F12"/>
    <mergeCell ref="E13:F13"/>
    <mergeCell ref="E29:F29"/>
    <mergeCell ref="E19:F19"/>
    <mergeCell ref="E20:F20"/>
    <mergeCell ref="E21:F21"/>
    <mergeCell ref="E26:F26"/>
    <mergeCell ref="E27:F27"/>
    <mergeCell ref="E28:F28"/>
    <mergeCell ref="E18:F18"/>
  </mergeCells>
  <pageMargins left="0.7" right="0.7" top="0.75" bottom="0.75" header="0.3" footer="0.3"/>
  <pageSetup paperSize="9"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battement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2023-07-18T09:14:01Z</cp:lastPrinted>
  <dcterms:created xsi:type="dcterms:W3CDTF">2023-04-14T09:20:19Z</dcterms:created>
  <dcterms:modified xsi:type="dcterms:W3CDTF">2023-07-20T09:50:54Z</dcterms:modified>
</cp:coreProperties>
</file>